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<sst xmlns="http://schemas.openxmlformats.org/spreadsheetml/2006/main" count="178" uniqueCount="139">
  <si>
    <t/>
  </si>
  <si>
    <t>Коды</t>
  </si>
  <si>
    <t>на</t>
  </si>
  <si>
    <t>31.08.2019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</si>
  <si>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</si>
  <si>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</si>
  <si>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</si>
  <si>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</si>
  <si>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</si>
  <si>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</si>
  <si>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</si>
  <si>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</si>
  <si>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</si>
  <si>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</si>
  <si>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</si>
  <si>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</si>
  <si>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с=01.01.2019; по=31.08.2019;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</si>
  <si>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</si>
  <si>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</si>
  <si>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</si>
  <si>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</si>
  <si>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</si>
  <si>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</si>
  <si>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</si>
  <si>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</si>
  <si>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</si>
  <si>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</si>
  <si>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</si>
  <si>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</si>
  <si>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</si>
  <si>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</si>
  <si>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</si>
  <si>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</si>
  <si>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</si>
  <si>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</si>
  <si>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</si>
  <si>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0100</t>
  </si>
  <si>
    <t>ОБЩЕГОСУДАРСТВЕННЫЕ ВОПРОСЫ</t>
  </si>
  <si>
    <t>83,42</t>
  </si>
  <si>
    <t>68,57</t>
  </si>
  <si>
    <t>0102</t>
  </si>
  <si>
    <t>Функционирование высшего должностного лица субъекта Российской Федерации и муниципального образования</t>
  </si>
  <si>
    <t>85,15</t>
  </si>
  <si>
    <t>73,90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</si>
  <si>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</si>
  <si>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</si>
  <si>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84,40</t>
  </si>
  <si>
    <t>72,88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</si>
  <si>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</si>
  <si>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</si>
  <si>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</si>
  <si>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0113</t>
  </si>
  <si>
    <t>Другие общегосударственные вопросы</t>
  </si>
  <si>
    <t>72,97</t>
  </si>
  <si>
    <t>40,90</t>
  </si>
  <si>
    <t>0200</t>
  </si>
  <si>
    <t>НАЦИОНАЛЬНАЯ ОБОРОНА</t>
  </si>
  <si>
    <t>91,13</t>
  </si>
  <si>
    <t>76,23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</si>
  <si>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</si>
  <si>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</si>
  <si>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</si>
  <si>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</si>
  <si>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72,75</t>
  </si>
  <si>
    <t>56,71</t>
  </si>
  <si>
    <t>0304</t>
  </si>
  <si>
    <t>Органы юстиции</t>
  </si>
  <si>
    <t>84,32</t>
  </si>
  <si>
    <t>65,70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</si>
  <si>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</si>
  <si>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</si>
  <si>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69,73</t>
  </si>
  <si>
    <t>57,78</t>
  </si>
  <si>
    <t>0314</t>
  </si>
  <si>
    <t>Другие вопросы в области национальной безопасности и правоохранительной деятельности</t>
  </si>
  <si>
    <t>0,00</t>
  </si>
  <si>
    <t>0400</t>
  </si>
  <si>
    <t>НАЦИОНАЛЬНАЯ ЭКОНОМИКА</t>
  </si>
  <si>
    <t>90,83</t>
  </si>
  <si>
    <t>70,54</t>
  </si>
  <si>
    <t>0401</t>
  </si>
  <si>
    <t>Общеэкономические вопросы</t>
  </si>
  <si>
    <t>65,25</t>
  </si>
  <si>
    <t>0409</t>
  </si>
  <si>
    <t>Дорожное хозяйство (дорожные фонды)</t>
  </si>
  <si>
    <t>97,36</t>
  </si>
  <si>
    <t>73,17</t>
  </si>
  <si>
    <t>0410</t>
  </si>
  <si>
    <t>Связь и информатика</t>
  </si>
  <si>
    <t>62,46</t>
  </si>
  <si>
    <t>47,32</t>
  </si>
  <si>
    <t>0412</t>
  </si>
  <si>
    <t>Другие вопросы в области национальной экономики</t>
  </si>
  <si>
    <t>78,59</t>
  </si>
  <si>
    <t>74,66</t>
  </si>
  <si>
    <t>0500</t>
  </si>
  <si>
    <t>ЖИЛИЩНО-КОММУНАЛЬНОЕ ХОЗЯЙСТВО</t>
  </si>
  <si>
    <t>43,80</t>
  </si>
  <si>
    <t>38,60</t>
  </si>
  <si>
    <t>0501</t>
  </si>
  <si>
    <t>Жилищное хозяйство</t>
  </si>
  <si>
    <t>81,77</t>
  </si>
  <si>
    <t>54,79</t>
  </si>
  <si>
    <t>0502</t>
  </si>
  <si>
    <t>Коммунальное хозяйство</t>
  </si>
  <si>
    <t>96,08</t>
  </si>
  <si>
    <t>90,61</t>
  </si>
  <si>
    <t>0503</t>
  </si>
  <si>
    <t>Благоустройство</t>
  </si>
  <si>
    <t>27,43</t>
  </si>
  <si>
    <t>24,61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</si>
  <si>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</si>
  <si>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</si>
  <si>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</si>
  <si>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</si>
  <si>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</si>
  <si>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</si>
  <si>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97,39</t>
  </si>
  <si>
    <t>90,53</t>
  </si>
  <si>
    <t>0707</t>
  </si>
  <si>
    <t>Молодежная политика</t>
  </si>
  <si>
    <t>0800</t>
  </si>
  <si>
    <t>КУЛЬТУРА, КИНЕМАТОГРАФИЯ</t>
  </si>
  <si>
    <t>90,22</t>
  </si>
  <si>
    <t>66,87</t>
  </si>
  <si>
    <t>0801</t>
  </si>
  <si>
    <t>Культура</t>
  </si>
  <si>
    <t>1000</t>
  </si>
  <si>
    <t>СОЦИАЛЬНАЯ ПОЛИТИКА</t>
  </si>
  <si>
    <t>88,89</t>
  </si>
  <si>
    <t>66,67</t>
  </si>
  <si>
    <t>1001</t>
  </si>
  <si>
    <t>Пенсионное обеспечение</t>
  </si>
  <si>
    <t>1100</t>
  </si>
  <si>
    <t>ФИЗИЧЕСКАЯ КУЛЬТУРА И СПОРТ</t>
  </si>
  <si>
    <t>1101</t>
  </si>
  <si>
    <t>Физическая культура</t>
  </si>
  <si>
    <t>ИТОГО</t>
  </si>
  <si>
    <t xml:space="preserve">ИСПОЛНЕНИЕ РАСХОДНОЙ ЧАСТИ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</si>
</sst>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X18" sqref="X18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28.5" customHeight="1">
      <c r="A1" s="42" t="s">
        <v>138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1</v>
      </c>
    </row>
    <row r="3" spans="1:19" s="1" customFormat="1" ht="13.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5" t="s">
        <v>3</v>
      </c>
      <c r="K3" s="45"/>
      <c r="L3" s="40" t="s">
        <v>4</v>
      </c>
      <c r="M3" s="40"/>
      <c r="N3" s="40"/>
      <c r="O3" s="40"/>
      <c r="P3" s="40"/>
      <c r="Q3" s="40"/>
      <c r="R3" s="40"/>
      <c r="S3" s="3">
        <v>43708</v>
      </c>
    </row>
    <row r="4" spans="1:19" s="1" customFormat="1" ht="15.75" customHeight="1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0</v>
      </c>
    </row>
    <row r="5" spans="1:19" s="1" customFormat="1" ht="15" customHeight="1">
      <c r="A5" s="35" t="s">
        <v>5</v>
      </c>
      <c r="B5" s="35"/>
      <c r="C5" s="35"/>
      <c r="D5" s="35"/>
      <c r="E5" s="35"/>
      <c r="F5" s="35"/>
      <c r="G5" s="39" t="s">
        <v>6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7</v>
      </c>
      <c r="R5" s="40"/>
      <c r="S5" s="5" t="s">
        <v>0</v>
      </c>
    </row>
    <row r="6" spans="1:19" s="1" customFormat="1" ht="15" customHeight="1">
      <c r="A6" s="35" t="s">
        <v>8</v>
      </c>
      <c r="B6" s="35"/>
      <c r="C6" s="35"/>
      <c r="D6" s="35"/>
      <c r="E6" s="35"/>
      <c r="F6" s="35"/>
      <c r="G6" s="35"/>
      <c r="H6" s="39" t="s">
        <v>0</v>
      </c>
      <c r="I6" s="39"/>
      <c r="J6" s="39"/>
      <c r="K6" s="39"/>
      <c r="L6" s="39"/>
      <c r="M6" s="39"/>
      <c r="N6" s="39"/>
      <c r="O6" s="39"/>
      <c r="P6" s="39"/>
      <c r="Q6" s="40" t="s">
        <v>9</v>
      </c>
      <c r="R6" s="40"/>
      <c r="S6" s="5" t="s">
        <v>0</v>
      </c>
    </row>
    <row r="7" spans="1:19" s="1" customFormat="1" ht="15" customHeight="1">
      <c r="A7" s="35" t="s">
        <v>10</v>
      </c>
      <c r="B7" s="35"/>
      <c r="C7" s="35"/>
      <c r="D7" s="35"/>
      <c r="E7" s="39" t="s">
        <v>11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0</v>
      </c>
      <c r="R7" s="40"/>
      <c r="S7" s="5" t="s">
        <v>0</v>
      </c>
    </row>
    <row r="8" spans="1:19" s="1" customFormat="1" ht="13.5" customHeight="1">
      <c r="A8" s="35" t="s">
        <v>12</v>
      </c>
      <c r="B8" s="35"/>
      <c r="C8" s="35"/>
      <c r="D8" s="35"/>
      <c r="E8" s="35"/>
      <c r="F8" s="41" t="s">
        <v>0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13</v>
      </c>
      <c r="R8" s="40"/>
      <c r="S8" s="6" t="s">
        <v>14</v>
      </c>
    </row>
    <row r="9" spans="1:19" s="1" customFormat="1" ht="13.5" customHeight="1">
      <c r="A9" s="35" t="s">
        <v>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15</v>
      </c>
      <c r="B10" s="35" t="s">
        <v>16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17</v>
      </c>
      <c r="B12" s="36"/>
      <c r="C12" s="37" t="s">
        <v>18</v>
      </c>
      <c r="D12" s="37"/>
      <c r="E12" s="37"/>
      <c r="F12" s="37"/>
      <c r="G12" s="37"/>
      <c r="H12" s="37"/>
      <c r="I12" s="36" t="s">
        <v>19</v>
      </c>
      <c r="J12" s="36"/>
      <c r="K12" s="36"/>
      <c r="L12" s="36"/>
      <c r="M12" s="36" t="s">
        <v>22</v>
      </c>
      <c r="N12" s="36" t="s">
        <v>23</v>
      </c>
      <c r="O12" s="36"/>
      <c r="P12" s="29" t="s">
        <v>26</v>
      </c>
      <c r="Q12" s="29"/>
      <c r="R12" s="29"/>
      <c r="S12" s="29"/>
    </row>
    <row r="13" spans="1:19" s="1" customFormat="1" ht="33.75" customHeight="1">
      <c r="A13" s="36"/>
      <c r="B13" s="36"/>
      <c r="C13" s="37"/>
      <c r="D13" s="37"/>
      <c r="E13" s="37"/>
      <c r="F13" s="37"/>
      <c r="G13" s="37"/>
      <c r="H13" s="37"/>
      <c r="I13" s="30" t="s">
        <v>20</v>
      </c>
      <c r="J13" s="30"/>
      <c r="K13" s="38" t="s">
        <v>21</v>
      </c>
      <c r="L13" s="38"/>
      <c r="M13" s="36"/>
      <c r="N13" s="8" t="s">
        <v>24</v>
      </c>
      <c r="O13" s="9" t="s">
        <v>25</v>
      </c>
      <c r="P13" s="30" t="s">
        <v>24</v>
      </c>
      <c r="Q13" s="30"/>
      <c r="R13" s="31" t="s">
        <v>25</v>
      </c>
      <c r="S13" s="31"/>
    </row>
    <row r="14" spans="1:19" s="1" customFormat="1" ht="12.75" customHeight="1">
      <c r="A14" s="32" t="s">
        <v>27</v>
      </c>
      <c r="B14" s="32"/>
      <c r="C14" s="33" t="s">
        <v>28</v>
      </c>
      <c r="D14" s="33"/>
      <c r="E14" s="33"/>
      <c r="F14" s="33"/>
      <c r="G14" s="33"/>
      <c r="H14" s="33"/>
      <c r="I14" s="32" t="s">
        <v>29</v>
      </c>
      <c r="J14" s="32"/>
      <c r="K14" s="33" t="s">
        <v>30</v>
      </c>
      <c r="L14" s="33"/>
      <c r="M14" s="10" t="s">
        <v>31</v>
      </c>
      <c r="N14" s="10" t="s">
        <v>32</v>
      </c>
      <c r="O14" s="11" t="s">
        <v>33</v>
      </c>
      <c r="P14" s="32" t="s">
        <v>34</v>
      </c>
      <c r="Q14" s="32"/>
      <c r="R14" s="34" t="s">
        <v>35</v>
      </c>
      <c r="S14" s="34"/>
    </row>
    <row r="15" spans="1:19" s="1" customFormat="1" ht="13.5" customHeight="1">
      <c r="A15" s="22" t="s">
        <v>36</v>
      </c>
      <c r="B15" s="22"/>
      <c r="C15" s="23" t="s">
        <v>37</v>
      </c>
      <c r="D15" s="23"/>
      <c r="E15" s="23"/>
      <c r="F15" s="23"/>
      <c r="G15" s="23"/>
      <c r="H15" s="23"/>
      <c r="I15" s="24">
        <f>24821143.94</f>
        <v>24821143.94</v>
      </c>
      <c r="J15" s="24"/>
      <c r="K15" s="25">
        <f>30194903.67</f>
        <v>30194903.67</v>
      </c>
      <c r="L15" s="25"/>
      <c r="M15" s="12">
        <f>20705730.36</f>
        <v>20705730.36</v>
      </c>
      <c r="N15" s="13" t="s">
        <v>38</v>
      </c>
      <c r="O15" s="14" t="s">
        <v>39</v>
      </c>
      <c r="P15" s="24">
        <f>4115413.58</f>
        <v>4115413.58</v>
      </c>
      <c r="Q15" s="24"/>
      <c r="R15" s="26">
        <f>9489173.31</f>
        <v>9489173.31</v>
      </c>
      <c r="S15" s="26"/>
    </row>
    <row r="16" spans="1:19" s="1" customFormat="1" ht="24" customHeight="1">
      <c r="A16" s="22" t="s">
        <v>40</v>
      </c>
      <c r="B16" s="22"/>
      <c r="C16" s="23" t="s">
        <v>41</v>
      </c>
      <c r="D16" s="23"/>
      <c r="E16" s="23"/>
      <c r="F16" s="23"/>
      <c r="G16" s="23"/>
      <c r="H16" s="23"/>
      <c r="I16" s="24">
        <f>1671500</f>
        <v>1671500</v>
      </c>
      <c r="J16" s="24"/>
      <c r="K16" s="25">
        <f>1926000</f>
        <v>1926000</v>
      </c>
      <c r="L16" s="25"/>
      <c r="M16" s="12">
        <f>1423220.36</f>
        <v>1423220.36</v>
      </c>
      <c r="N16" s="13" t="s">
        <v>42</v>
      </c>
      <c r="O16" s="14" t="s">
        <v>43</v>
      </c>
      <c r="P16" s="24">
        <f>248279.64</f>
        <v>248279.64</v>
      </c>
      <c r="Q16" s="24"/>
      <c r="R16" s="26">
        <f>502779.64</f>
        <v>502779.64</v>
      </c>
      <c r="S16" s="26"/>
    </row>
    <row r="17" spans="1:19" s="1" customFormat="1" ht="33.75" customHeight="1">
      <c r="A17" s="22" t="s">
        <v>44</v>
      </c>
      <c r="B17" s="22"/>
      <c r="C17" s="23" t="s">
        <v>45</v>
      </c>
      <c r="D17" s="23"/>
      <c r="E17" s="23"/>
      <c r="F17" s="23"/>
      <c r="G17" s="23"/>
      <c r="H17" s="23"/>
      <c r="I17" s="24">
        <f>20701500</f>
        <v>20701500</v>
      </c>
      <c r="J17" s="24"/>
      <c r="K17" s="25">
        <f>23972000</f>
        <v>23972000</v>
      </c>
      <c r="L17" s="25"/>
      <c r="M17" s="12">
        <f>17471416.87</f>
        <v>17471416.87</v>
      </c>
      <c r="N17" s="13" t="s">
        <v>46</v>
      </c>
      <c r="O17" s="14" t="s">
        <v>47</v>
      </c>
      <c r="P17" s="24">
        <f>3230083.13</f>
        <v>3230083.13</v>
      </c>
      <c r="Q17" s="24"/>
      <c r="R17" s="26">
        <f>6500583.13</f>
        <v>6500583.13</v>
      </c>
      <c r="S17" s="26"/>
    </row>
    <row r="18" spans="1:19" s="1" customFormat="1" ht="33.75" customHeight="1">
      <c r="A18" s="22" t="s">
        <v>48</v>
      </c>
      <c r="B18" s="22"/>
      <c r="C18" s="23" t="s">
        <v>49</v>
      </c>
      <c r="D18" s="23"/>
      <c r="E18" s="23"/>
      <c r="F18" s="23"/>
      <c r="G18" s="23"/>
      <c r="H18" s="23"/>
      <c r="I18" s="24">
        <f>91012</f>
        <v>91012</v>
      </c>
      <c r="J18" s="24"/>
      <c r="K18" s="25">
        <f>91012</f>
        <v>91012</v>
      </c>
      <c r="L18" s="25"/>
      <c r="M18" s="12">
        <f>91012</f>
        <v>91012</v>
      </c>
      <c r="N18" s="13" t="s">
        <v>50</v>
      </c>
      <c r="O18" s="14" t="s">
        <v>50</v>
      </c>
      <c r="P18" s="27" t="s">
        <v>0</v>
      </c>
      <c r="Q18" s="27"/>
      <c r="R18" s="28" t="s">
        <v>0</v>
      </c>
      <c r="S18" s="28"/>
    </row>
    <row r="19" spans="1:19" s="1" customFormat="1" ht="13.5" customHeight="1">
      <c r="A19" s="22" t="s">
        <v>51</v>
      </c>
      <c r="B19" s="22"/>
      <c r="C19" s="23" t="s">
        <v>52</v>
      </c>
      <c r="D19" s="23"/>
      <c r="E19" s="23"/>
      <c r="F19" s="23"/>
      <c r="G19" s="23"/>
      <c r="H19" s="23"/>
      <c r="I19" s="24">
        <f>2357131.94</f>
        <v>2357131.94</v>
      </c>
      <c r="J19" s="24"/>
      <c r="K19" s="25">
        <f>4205891.67</f>
        <v>4205891.67</v>
      </c>
      <c r="L19" s="25"/>
      <c r="M19" s="12">
        <f>1720081.13</f>
        <v>1720081.13</v>
      </c>
      <c r="N19" s="13" t="s">
        <v>53</v>
      </c>
      <c r="O19" s="14" t="s">
        <v>54</v>
      </c>
      <c r="P19" s="24">
        <f>637050.81</f>
        <v>637050.81</v>
      </c>
      <c r="Q19" s="24"/>
      <c r="R19" s="26">
        <f>2485810.54</f>
        <v>2485810.54</v>
      </c>
      <c r="S19" s="26"/>
    </row>
    <row r="20" spans="1:19" s="1" customFormat="1" ht="13.5" customHeight="1">
      <c r="A20" s="22" t="s">
        <v>55</v>
      </c>
      <c r="B20" s="22"/>
      <c r="C20" s="23" t="s">
        <v>56</v>
      </c>
      <c r="D20" s="23"/>
      <c r="E20" s="23"/>
      <c r="F20" s="23"/>
      <c r="G20" s="23"/>
      <c r="H20" s="23"/>
      <c r="I20" s="24">
        <f>364304.56</f>
        <v>364304.56</v>
      </c>
      <c r="J20" s="24"/>
      <c r="K20" s="25">
        <f>435500</f>
        <v>435500</v>
      </c>
      <c r="L20" s="25"/>
      <c r="M20" s="12">
        <f>331994.13</f>
        <v>331994.13</v>
      </c>
      <c r="N20" s="13" t="s">
        <v>57</v>
      </c>
      <c r="O20" s="14" t="s">
        <v>58</v>
      </c>
      <c r="P20" s="24">
        <f>32310.43</f>
        <v>32310.43</v>
      </c>
      <c r="Q20" s="24"/>
      <c r="R20" s="26">
        <f>103505.87</f>
        <v>103505.87</v>
      </c>
      <c r="S20" s="26"/>
    </row>
    <row r="21" spans="1:19" s="1" customFormat="1" ht="13.5" customHeight="1">
      <c r="A21" s="22" t="s">
        <v>59</v>
      </c>
      <c r="B21" s="22"/>
      <c r="C21" s="23" t="s">
        <v>60</v>
      </c>
      <c r="D21" s="23"/>
      <c r="E21" s="23"/>
      <c r="F21" s="23"/>
      <c r="G21" s="23"/>
      <c r="H21" s="23"/>
      <c r="I21" s="24">
        <f>364304.56</f>
        <v>364304.56</v>
      </c>
      <c r="J21" s="24"/>
      <c r="K21" s="25">
        <f>435500</f>
        <v>435500</v>
      </c>
      <c r="L21" s="25"/>
      <c r="M21" s="12">
        <f>331994.13</f>
        <v>331994.13</v>
      </c>
      <c r="N21" s="13" t="s">
        <v>57</v>
      </c>
      <c r="O21" s="14" t="s">
        <v>58</v>
      </c>
      <c r="P21" s="24">
        <f>32310.43</f>
        <v>32310.43</v>
      </c>
      <c r="Q21" s="24"/>
      <c r="R21" s="26">
        <f>103505.87</f>
        <v>103505.87</v>
      </c>
      <c r="S21" s="26"/>
    </row>
    <row r="22" spans="1:19" s="1" customFormat="1" ht="24" customHeight="1">
      <c r="A22" s="22" t="s">
        <v>61</v>
      </c>
      <c r="B22" s="22"/>
      <c r="C22" s="23" t="s">
        <v>62</v>
      </c>
      <c r="D22" s="23"/>
      <c r="E22" s="23"/>
      <c r="F22" s="23"/>
      <c r="G22" s="23"/>
      <c r="H22" s="23"/>
      <c r="I22" s="24">
        <f>420378.64</f>
        <v>420378.64</v>
      </c>
      <c r="J22" s="24"/>
      <c r="K22" s="25">
        <f>539200</f>
        <v>539200</v>
      </c>
      <c r="L22" s="25"/>
      <c r="M22" s="12">
        <f>305804.65</f>
        <v>305804.65</v>
      </c>
      <c r="N22" s="13" t="s">
        <v>63</v>
      </c>
      <c r="O22" s="14" t="s">
        <v>64</v>
      </c>
      <c r="P22" s="24">
        <f>114573.99</f>
        <v>114573.99</v>
      </c>
      <c r="Q22" s="24"/>
      <c r="R22" s="26">
        <f>233395.35</f>
        <v>233395.35</v>
      </c>
      <c r="S22" s="26"/>
    </row>
    <row r="23" spans="1:19" s="1" customFormat="1" ht="13.5" customHeight="1">
      <c r="A23" s="22" t="s">
        <v>65</v>
      </c>
      <c r="B23" s="22"/>
      <c r="C23" s="23" t="s">
        <v>66</v>
      </c>
      <c r="D23" s="23"/>
      <c r="E23" s="23"/>
      <c r="F23" s="23"/>
      <c r="G23" s="23"/>
      <c r="H23" s="23"/>
      <c r="I23" s="24">
        <f>86878.64</f>
        <v>86878.64</v>
      </c>
      <c r="J23" s="24"/>
      <c r="K23" s="25">
        <f>111500</f>
        <v>111500</v>
      </c>
      <c r="L23" s="25"/>
      <c r="M23" s="12">
        <f>73256.67</f>
        <v>73256.67</v>
      </c>
      <c r="N23" s="13" t="s">
        <v>67</v>
      </c>
      <c r="O23" s="14" t="s">
        <v>68</v>
      </c>
      <c r="P23" s="24">
        <f>13621.97</f>
        <v>13621.97</v>
      </c>
      <c r="Q23" s="24"/>
      <c r="R23" s="26">
        <f>38243.33</f>
        <v>38243.33</v>
      </c>
      <c r="S23" s="26"/>
    </row>
    <row r="24" spans="1:19" s="1" customFormat="1" ht="24" customHeight="1">
      <c r="A24" s="22" t="s">
        <v>69</v>
      </c>
      <c r="B24" s="22"/>
      <c r="C24" s="23" t="s">
        <v>70</v>
      </c>
      <c r="D24" s="23"/>
      <c r="E24" s="23"/>
      <c r="F24" s="23"/>
      <c r="G24" s="23"/>
      <c r="H24" s="23"/>
      <c r="I24" s="24">
        <f>333500</f>
        <v>333500</v>
      </c>
      <c r="J24" s="24"/>
      <c r="K24" s="25">
        <f>402500</f>
        <v>402500</v>
      </c>
      <c r="L24" s="25"/>
      <c r="M24" s="12">
        <f>232547.98</f>
        <v>232547.98</v>
      </c>
      <c r="N24" s="13" t="s">
        <v>71</v>
      </c>
      <c r="O24" s="14" t="s">
        <v>72</v>
      </c>
      <c r="P24" s="24">
        <f>100952.02</f>
        <v>100952.02</v>
      </c>
      <c r="Q24" s="24"/>
      <c r="R24" s="26">
        <f>169952.02</f>
        <v>169952.02</v>
      </c>
      <c r="S24" s="26"/>
    </row>
    <row r="25" spans="1:19" s="1" customFormat="1" ht="24" customHeight="1">
      <c r="A25" s="22" t="s">
        <v>73</v>
      </c>
      <c r="B25" s="22"/>
      <c r="C25" s="23" t="s">
        <v>74</v>
      </c>
      <c r="D25" s="23"/>
      <c r="E25" s="23"/>
      <c r="F25" s="23"/>
      <c r="G25" s="23"/>
      <c r="H25" s="23"/>
      <c r="I25" s="27" t="s">
        <v>0</v>
      </c>
      <c r="J25" s="27"/>
      <c r="K25" s="25">
        <f>25200</f>
        <v>25200</v>
      </c>
      <c r="L25" s="25"/>
      <c r="M25" s="13" t="s">
        <v>0</v>
      </c>
      <c r="N25" s="13" t="s">
        <v>75</v>
      </c>
      <c r="O25" s="14" t="s">
        <v>75</v>
      </c>
      <c r="P25" s="27" t="s">
        <v>0</v>
      </c>
      <c r="Q25" s="27"/>
      <c r="R25" s="26">
        <f>25200</f>
        <v>25200</v>
      </c>
      <c r="S25" s="26"/>
    </row>
    <row r="26" spans="1:19" s="1" customFormat="1" ht="13.5" customHeight="1">
      <c r="A26" s="22" t="s">
        <v>76</v>
      </c>
      <c r="B26" s="22"/>
      <c r="C26" s="23" t="s">
        <v>77</v>
      </c>
      <c r="D26" s="23"/>
      <c r="E26" s="23"/>
      <c r="F26" s="23"/>
      <c r="G26" s="23"/>
      <c r="H26" s="23"/>
      <c r="I26" s="24">
        <f>17811978.23</f>
        <v>17811978.23</v>
      </c>
      <c r="J26" s="24"/>
      <c r="K26" s="25">
        <f>22935184.23</f>
        <v>22935184.23</v>
      </c>
      <c r="L26" s="25"/>
      <c r="M26" s="12">
        <f>16179093.96</f>
        <v>16179093.96</v>
      </c>
      <c r="N26" s="13" t="s">
        <v>78</v>
      </c>
      <c r="O26" s="14" t="s">
        <v>79</v>
      </c>
      <c r="P26" s="24">
        <f>1632884.27</f>
        <v>1632884.27</v>
      </c>
      <c r="Q26" s="24"/>
      <c r="R26" s="26">
        <f>6756090.27</f>
        <v>6756090.27</v>
      </c>
      <c r="S26" s="26"/>
    </row>
    <row r="27" spans="1:19" s="1" customFormat="1" ht="13.5" customHeight="1">
      <c r="A27" s="22" t="s">
        <v>80</v>
      </c>
      <c r="B27" s="22"/>
      <c r="C27" s="23" t="s">
        <v>81</v>
      </c>
      <c r="D27" s="23"/>
      <c r="E27" s="23"/>
      <c r="F27" s="23"/>
      <c r="G27" s="23"/>
      <c r="H27" s="23"/>
      <c r="I27" s="24">
        <f>98393.46</f>
        <v>98393.46</v>
      </c>
      <c r="J27" s="24"/>
      <c r="K27" s="25">
        <f>98393.46</f>
        <v>98393.46</v>
      </c>
      <c r="L27" s="25"/>
      <c r="M27" s="12">
        <f>64200</f>
        <v>64200</v>
      </c>
      <c r="N27" s="13" t="s">
        <v>82</v>
      </c>
      <c r="O27" s="14" t="s">
        <v>82</v>
      </c>
      <c r="P27" s="24">
        <f>34193.46</f>
        <v>34193.46</v>
      </c>
      <c r="Q27" s="24"/>
      <c r="R27" s="26">
        <f>34193.46</f>
        <v>34193.46</v>
      </c>
      <c r="S27" s="26"/>
    </row>
    <row r="28" spans="1:19" s="1" customFormat="1" ht="13.5" customHeight="1">
      <c r="A28" s="22" t="s">
        <v>83</v>
      </c>
      <c r="B28" s="22"/>
      <c r="C28" s="23" t="s">
        <v>84</v>
      </c>
      <c r="D28" s="23"/>
      <c r="E28" s="23"/>
      <c r="F28" s="23"/>
      <c r="G28" s="23"/>
      <c r="H28" s="23"/>
      <c r="I28" s="24">
        <f>13287122.38</f>
        <v>13287122.38</v>
      </c>
      <c r="J28" s="24"/>
      <c r="K28" s="25">
        <f>17679522.38</f>
        <v>17679522.38</v>
      </c>
      <c r="L28" s="25"/>
      <c r="M28" s="12">
        <f>12936509.95</f>
        <v>12936509.95</v>
      </c>
      <c r="N28" s="13" t="s">
        <v>85</v>
      </c>
      <c r="O28" s="14" t="s">
        <v>86</v>
      </c>
      <c r="P28" s="24">
        <f>350612.43</f>
        <v>350612.43</v>
      </c>
      <c r="Q28" s="24"/>
      <c r="R28" s="26">
        <f>4743012.43</f>
        <v>4743012.43</v>
      </c>
      <c r="S28" s="26"/>
    </row>
    <row r="29" spans="1:19" s="1" customFormat="1" ht="13.5" customHeight="1">
      <c r="A29" s="22" t="s">
        <v>87</v>
      </c>
      <c r="B29" s="22"/>
      <c r="C29" s="23" t="s">
        <v>88</v>
      </c>
      <c r="D29" s="23"/>
      <c r="E29" s="23"/>
      <c r="F29" s="23"/>
      <c r="G29" s="23"/>
      <c r="H29" s="23"/>
      <c r="I29" s="24">
        <f>1861911.79</f>
        <v>1861911.79</v>
      </c>
      <c r="J29" s="24"/>
      <c r="K29" s="25">
        <f>2457717.79</f>
        <v>2457717.79</v>
      </c>
      <c r="L29" s="25"/>
      <c r="M29" s="12">
        <f>1163001.11</f>
        <v>1163001.11</v>
      </c>
      <c r="N29" s="13" t="s">
        <v>89</v>
      </c>
      <c r="O29" s="14" t="s">
        <v>90</v>
      </c>
      <c r="P29" s="24">
        <f>698910.68</f>
        <v>698910.68</v>
      </c>
      <c r="Q29" s="24"/>
      <c r="R29" s="26">
        <f>1294716.68</f>
        <v>1294716.68</v>
      </c>
      <c r="S29" s="26"/>
    </row>
    <row r="30" spans="1:19" s="1" customFormat="1" ht="13.5" customHeight="1">
      <c r="A30" s="22" t="s">
        <v>91</v>
      </c>
      <c r="B30" s="22"/>
      <c r="C30" s="23" t="s">
        <v>92</v>
      </c>
      <c r="D30" s="23"/>
      <c r="E30" s="23"/>
      <c r="F30" s="23"/>
      <c r="G30" s="23"/>
      <c r="H30" s="23"/>
      <c r="I30" s="24">
        <f>2564550.6</f>
        <v>2564550.6</v>
      </c>
      <c r="J30" s="24"/>
      <c r="K30" s="25">
        <f>2699550.6</f>
        <v>2699550.6</v>
      </c>
      <c r="L30" s="25"/>
      <c r="M30" s="12">
        <f>2015382.9</f>
        <v>2015382.9</v>
      </c>
      <c r="N30" s="13" t="s">
        <v>93</v>
      </c>
      <c r="O30" s="14" t="s">
        <v>94</v>
      </c>
      <c r="P30" s="24">
        <f>549167.7</f>
        <v>549167.7</v>
      </c>
      <c r="Q30" s="24"/>
      <c r="R30" s="26">
        <f>684167.7</f>
        <v>684167.7</v>
      </c>
      <c r="S30" s="26"/>
    </row>
    <row r="31" spans="1:19" s="1" customFormat="1" ht="13.5" customHeight="1">
      <c r="A31" s="22" t="s">
        <v>95</v>
      </c>
      <c r="B31" s="22"/>
      <c r="C31" s="23" t="s">
        <v>96</v>
      </c>
      <c r="D31" s="23"/>
      <c r="E31" s="23"/>
      <c r="F31" s="23"/>
      <c r="G31" s="23"/>
      <c r="H31" s="23"/>
      <c r="I31" s="24">
        <f>39703373.01</f>
        <v>39703373.01</v>
      </c>
      <c r="J31" s="24"/>
      <c r="K31" s="25">
        <f>45046434.82</f>
        <v>45046434.82</v>
      </c>
      <c r="L31" s="25"/>
      <c r="M31" s="12">
        <f>17388959.74</f>
        <v>17388959.74</v>
      </c>
      <c r="N31" s="13" t="s">
        <v>97</v>
      </c>
      <c r="O31" s="14" t="s">
        <v>98</v>
      </c>
      <c r="P31" s="24">
        <f>22314413.27</f>
        <v>22314413.27</v>
      </c>
      <c r="Q31" s="24"/>
      <c r="R31" s="26">
        <f>27657475.08</f>
        <v>27657475.08</v>
      </c>
      <c r="S31" s="26"/>
    </row>
    <row r="32" spans="1:19" s="1" customFormat="1" ht="13.5" customHeight="1">
      <c r="A32" s="22" t="s">
        <v>99</v>
      </c>
      <c r="B32" s="22"/>
      <c r="C32" s="23" t="s">
        <v>100</v>
      </c>
      <c r="D32" s="23"/>
      <c r="E32" s="23"/>
      <c r="F32" s="23"/>
      <c r="G32" s="23"/>
      <c r="H32" s="23"/>
      <c r="I32" s="24">
        <f>3113314.42</f>
        <v>3113314.42</v>
      </c>
      <c r="J32" s="24"/>
      <c r="K32" s="25">
        <f>4646526.21</f>
        <v>4646526.21</v>
      </c>
      <c r="L32" s="25"/>
      <c r="M32" s="12">
        <f>2545812.35</f>
        <v>2545812.35</v>
      </c>
      <c r="N32" s="13" t="s">
        <v>101</v>
      </c>
      <c r="O32" s="14" t="s">
        <v>102</v>
      </c>
      <c r="P32" s="24">
        <f>567502.07</f>
        <v>567502.07</v>
      </c>
      <c r="Q32" s="24"/>
      <c r="R32" s="26">
        <f>2100713.86</f>
        <v>2100713.86</v>
      </c>
      <c r="S32" s="26"/>
    </row>
    <row r="33" spans="1:19" s="1" customFormat="1" ht="13.5" customHeight="1">
      <c r="A33" s="22" t="s">
        <v>103</v>
      </c>
      <c r="B33" s="22"/>
      <c r="C33" s="23" t="s">
        <v>104</v>
      </c>
      <c r="D33" s="23"/>
      <c r="E33" s="23"/>
      <c r="F33" s="23"/>
      <c r="G33" s="23"/>
      <c r="H33" s="23"/>
      <c r="I33" s="24">
        <f>7001535.24</f>
        <v>7001535.24</v>
      </c>
      <c r="J33" s="24"/>
      <c r="K33" s="25">
        <f>7424435.24</f>
        <v>7424435.24</v>
      </c>
      <c r="L33" s="25"/>
      <c r="M33" s="12">
        <f>6726958.92</f>
        <v>6726958.92</v>
      </c>
      <c r="N33" s="13" t="s">
        <v>105</v>
      </c>
      <c r="O33" s="14" t="s">
        <v>106</v>
      </c>
      <c r="P33" s="24">
        <f>274576.32</f>
        <v>274576.32</v>
      </c>
      <c r="Q33" s="24"/>
      <c r="R33" s="26">
        <f>697476.32</f>
        <v>697476.32</v>
      </c>
      <c r="S33" s="26"/>
    </row>
    <row r="34" spans="1:19" s="1" customFormat="1" ht="13.5" customHeight="1">
      <c r="A34" s="22" t="s">
        <v>107</v>
      </c>
      <c r="B34" s="22"/>
      <c r="C34" s="23" t="s">
        <v>108</v>
      </c>
      <c r="D34" s="23"/>
      <c r="E34" s="23"/>
      <c r="F34" s="23"/>
      <c r="G34" s="23"/>
      <c r="H34" s="23"/>
      <c r="I34" s="24">
        <f>29588523.35</f>
        <v>29588523.35</v>
      </c>
      <c r="J34" s="24"/>
      <c r="K34" s="25">
        <f>32975473.37</f>
        <v>32975473.37</v>
      </c>
      <c r="L34" s="25"/>
      <c r="M34" s="12">
        <f>8116188.47</f>
        <v>8116188.47</v>
      </c>
      <c r="N34" s="13" t="s">
        <v>109</v>
      </c>
      <c r="O34" s="14" t="s">
        <v>110</v>
      </c>
      <c r="P34" s="24">
        <f>21472334.88</f>
        <v>21472334.88</v>
      </c>
      <c r="Q34" s="24"/>
      <c r="R34" s="26">
        <f>24859284.9</f>
        <v>24859284.9</v>
      </c>
      <c r="S34" s="26"/>
    </row>
    <row r="35" spans="1:19" s="1" customFormat="1" ht="13.5" customHeight="1">
      <c r="A35" s="22" t="s">
        <v>111</v>
      </c>
      <c r="B35" s="22"/>
      <c r="C35" s="23" t="s">
        <v>112</v>
      </c>
      <c r="D35" s="23"/>
      <c r="E35" s="23"/>
      <c r="F35" s="23"/>
      <c r="G35" s="23"/>
      <c r="H35" s="23"/>
      <c r="I35" s="24">
        <f>105425.8</f>
        <v>105425.8</v>
      </c>
      <c r="J35" s="24"/>
      <c r="K35" s="25">
        <f>105425.8</f>
        <v>105425.8</v>
      </c>
      <c r="L35" s="25"/>
      <c r="M35" s="13" t="s">
        <v>0</v>
      </c>
      <c r="N35" s="13" t="s">
        <v>75</v>
      </c>
      <c r="O35" s="14" t="s">
        <v>75</v>
      </c>
      <c r="P35" s="24">
        <f>105425.8</f>
        <v>105425.8</v>
      </c>
      <c r="Q35" s="24"/>
      <c r="R35" s="26">
        <f>105425.8</f>
        <v>105425.8</v>
      </c>
      <c r="S35" s="26"/>
    </row>
    <row r="36" spans="1:19" s="1" customFormat="1" ht="13.5" customHeight="1">
      <c r="A36" s="22" t="s">
        <v>113</v>
      </c>
      <c r="B36" s="22"/>
      <c r="C36" s="23" t="s">
        <v>114</v>
      </c>
      <c r="D36" s="23"/>
      <c r="E36" s="23"/>
      <c r="F36" s="23"/>
      <c r="G36" s="23"/>
      <c r="H36" s="23"/>
      <c r="I36" s="24">
        <f>105425.8</f>
        <v>105425.8</v>
      </c>
      <c r="J36" s="24"/>
      <c r="K36" s="25">
        <f>105425.8</f>
        <v>105425.8</v>
      </c>
      <c r="L36" s="25"/>
      <c r="M36" s="13" t="s">
        <v>0</v>
      </c>
      <c r="N36" s="13" t="s">
        <v>75</v>
      </c>
      <c r="O36" s="14" t="s">
        <v>75</v>
      </c>
      <c r="P36" s="24">
        <f>105425.8</f>
        <v>105425.8</v>
      </c>
      <c r="Q36" s="24"/>
      <c r="R36" s="26">
        <f>105425.8</f>
        <v>105425.8</v>
      </c>
      <c r="S36" s="26"/>
    </row>
    <row r="37" spans="1:19" s="1" customFormat="1" ht="13.5" customHeight="1">
      <c r="A37" s="22" t="s">
        <v>115</v>
      </c>
      <c r="B37" s="22"/>
      <c r="C37" s="23" t="s">
        <v>116</v>
      </c>
      <c r="D37" s="23"/>
      <c r="E37" s="23"/>
      <c r="F37" s="23"/>
      <c r="G37" s="23"/>
      <c r="H37" s="23"/>
      <c r="I37" s="24">
        <f>804648</f>
        <v>804648</v>
      </c>
      <c r="J37" s="24"/>
      <c r="K37" s="25">
        <f>865648</f>
        <v>865648</v>
      </c>
      <c r="L37" s="25"/>
      <c r="M37" s="12">
        <f>783648</f>
        <v>783648</v>
      </c>
      <c r="N37" s="13" t="s">
        <v>117</v>
      </c>
      <c r="O37" s="14" t="s">
        <v>118</v>
      </c>
      <c r="P37" s="24">
        <f>21000</f>
        <v>21000</v>
      </c>
      <c r="Q37" s="24"/>
      <c r="R37" s="26">
        <f>82000</f>
        <v>82000</v>
      </c>
      <c r="S37" s="26"/>
    </row>
    <row r="38" spans="1:19" s="1" customFormat="1" ht="13.5" customHeight="1">
      <c r="A38" s="22" t="s">
        <v>119</v>
      </c>
      <c r="B38" s="22"/>
      <c r="C38" s="23" t="s">
        <v>120</v>
      </c>
      <c r="D38" s="23"/>
      <c r="E38" s="23"/>
      <c r="F38" s="23"/>
      <c r="G38" s="23"/>
      <c r="H38" s="23"/>
      <c r="I38" s="24">
        <f>804648</f>
        <v>804648</v>
      </c>
      <c r="J38" s="24"/>
      <c r="K38" s="25">
        <f>865648</f>
        <v>865648</v>
      </c>
      <c r="L38" s="25"/>
      <c r="M38" s="12">
        <f>783648</f>
        <v>783648</v>
      </c>
      <c r="N38" s="13" t="s">
        <v>117</v>
      </c>
      <c r="O38" s="14" t="s">
        <v>118</v>
      </c>
      <c r="P38" s="24">
        <f>21000</f>
        <v>21000</v>
      </c>
      <c r="Q38" s="24"/>
      <c r="R38" s="26">
        <f>82000</f>
        <v>82000</v>
      </c>
      <c r="S38" s="26"/>
    </row>
    <row r="39" spans="1:19" s="1" customFormat="1" ht="13.5" customHeight="1">
      <c r="A39" s="22" t="s">
        <v>121</v>
      </c>
      <c r="B39" s="22"/>
      <c r="C39" s="23" t="s">
        <v>122</v>
      </c>
      <c r="D39" s="23"/>
      <c r="E39" s="23"/>
      <c r="F39" s="23"/>
      <c r="G39" s="23"/>
      <c r="H39" s="23"/>
      <c r="I39" s="24">
        <f>28329383.42</f>
        <v>28329383.42</v>
      </c>
      <c r="J39" s="24"/>
      <c r="K39" s="25">
        <f>38224946.6</f>
        <v>38224946.6</v>
      </c>
      <c r="L39" s="25"/>
      <c r="M39" s="12">
        <f>25560183.64</f>
        <v>25560183.64</v>
      </c>
      <c r="N39" s="13" t="s">
        <v>123</v>
      </c>
      <c r="O39" s="14" t="s">
        <v>124</v>
      </c>
      <c r="P39" s="24">
        <f>2769199.78</f>
        <v>2769199.78</v>
      </c>
      <c r="Q39" s="24"/>
      <c r="R39" s="26">
        <f>12664762.96</f>
        <v>12664762.96</v>
      </c>
      <c r="S39" s="26"/>
    </row>
    <row r="40" spans="1:19" s="1" customFormat="1" ht="13.5" customHeight="1">
      <c r="A40" s="22" t="s">
        <v>125</v>
      </c>
      <c r="B40" s="22"/>
      <c r="C40" s="23" t="s">
        <v>126</v>
      </c>
      <c r="D40" s="23"/>
      <c r="E40" s="23"/>
      <c r="F40" s="23"/>
      <c r="G40" s="23"/>
      <c r="H40" s="23"/>
      <c r="I40" s="24">
        <f>28329383.42</f>
        <v>28329383.42</v>
      </c>
      <c r="J40" s="24"/>
      <c r="K40" s="25">
        <f>38224946.6</f>
        <v>38224946.6</v>
      </c>
      <c r="L40" s="25"/>
      <c r="M40" s="12">
        <f>25560183.64</f>
        <v>25560183.64</v>
      </c>
      <c r="N40" s="13" t="s">
        <v>123</v>
      </c>
      <c r="O40" s="14" t="s">
        <v>124</v>
      </c>
      <c r="P40" s="24">
        <f>2769199.78</f>
        <v>2769199.78</v>
      </c>
      <c r="Q40" s="24"/>
      <c r="R40" s="26">
        <f>12664762.96</f>
        <v>12664762.96</v>
      </c>
      <c r="S40" s="26"/>
    </row>
    <row r="41" spans="1:19" s="1" customFormat="1" ht="13.5" customHeight="1">
      <c r="A41" s="22" t="s">
        <v>127</v>
      </c>
      <c r="B41" s="22"/>
      <c r="C41" s="23" t="s">
        <v>128</v>
      </c>
      <c r="D41" s="23"/>
      <c r="E41" s="23"/>
      <c r="F41" s="23"/>
      <c r="G41" s="23"/>
      <c r="H41" s="23"/>
      <c r="I41" s="24">
        <f>246996</f>
        <v>246996</v>
      </c>
      <c r="J41" s="24"/>
      <c r="K41" s="25">
        <f>329328</f>
        <v>329328</v>
      </c>
      <c r="L41" s="25"/>
      <c r="M41" s="12">
        <f>219552</f>
        <v>219552</v>
      </c>
      <c r="N41" s="13" t="s">
        <v>129</v>
      </c>
      <c r="O41" s="14" t="s">
        <v>130</v>
      </c>
      <c r="P41" s="24">
        <f>27444</f>
        <v>27444</v>
      </c>
      <c r="Q41" s="24"/>
      <c r="R41" s="26">
        <f>109776</f>
        <v>109776</v>
      </c>
      <c r="S41" s="26"/>
    </row>
    <row r="42" spans="1:19" s="1" customFormat="1" ht="13.5" customHeight="1">
      <c r="A42" s="22" t="s">
        <v>131</v>
      </c>
      <c r="B42" s="22"/>
      <c r="C42" s="23" t="s">
        <v>132</v>
      </c>
      <c r="D42" s="23"/>
      <c r="E42" s="23"/>
      <c r="F42" s="23"/>
      <c r="G42" s="23"/>
      <c r="H42" s="23"/>
      <c r="I42" s="24">
        <f>246996</f>
        <v>246996</v>
      </c>
      <c r="J42" s="24"/>
      <c r="K42" s="25">
        <f>329328</f>
        <v>329328</v>
      </c>
      <c r="L42" s="25"/>
      <c r="M42" s="12">
        <f>219552</f>
        <v>219552</v>
      </c>
      <c r="N42" s="13" t="s">
        <v>129</v>
      </c>
      <c r="O42" s="14" t="s">
        <v>130</v>
      </c>
      <c r="P42" s="24">
        <f>27444</f>
        <v>27444</v>
      </c>
      <c r="Q42" s="24"/>
      <c r="R42" s="26">
        <f>109776</f>
        <v>109776</v>
      </c>
      <c r="S42" s="26"/>
    </row>
    <row r="43" spans="1:19" s="1" customFormat="1" ht="13.5" customHeight="1">
      <c r="A43" s="22" t="s">
        <v>133</v>
      </c>
      <c r="B43" s="22"/>
      <c r="C43" s="23" t="s">
        <v>134</v>
      </c>
      <c r="D43" s="23"/>
      <c r="E43" s="23"/>
      <c r="F43" s="23"/>
      <c r="G43" s="23"/>
      <c r="H43" s="23"/>
      <c r="I43" s="24">
        <f>2687200</f>
        <v>2687200</v>
      </c>
      <c r="J43" s="24"/>
      <c r="K43" s="25">
        <f>3583000</f>
        <v>3583000</v>
      </c>
      <c r="L43" s="25"/>
      <c r="M43" s="12">
        <f>2388700</f>
        <v>2388700</v>
      </c>
      <c r="N43" s="13" t="s">
        <v>129</v>
      </c>
      <c r="O43" s="14" t="s">
        <v>130</v>
      </c>
      <c r="P43" s="24">
        <f>298500</f>
        <v>298500</v>
      </c>
      <c r="Q43" s="24"/>
      <c r="R43" s="26">
        <f>1194300</f>
        <v>1194300</v>
      </c>
      <c r="S43" s="26"/>
    </row>
    <row r="44" spans="1:19" s="1" customFormat="1" ht="13.5" customHeight="1">
      <c r="A44" s="22" t="s">
        <v>135</v>
      </c>
      <c r="B44" s="22"/>
      <c r="C44" s="23" t="s">
        <v>136</v>
      </c>
      <c r="D44" s="23"/>
      <c r="E44" s="23"/>
      <c r="F44" s="23"/>
      <c r="G44" s="23"/>
      <c r="H44" s="23"/>
      <c r="I44" s="24">
        <f>2687200</f>
        <v>2687200</v>
      </c>
      <c r="J44" s="24"/>
      <c r="K44" s="25">
        <f>3583000</f>
        <v>3583000</v>
      </c>
      <c r="L44" s="25"/>
      <c r="M44" s="12">
        <f>2388700</f>
        <v>2388700</v>
      </c>
      <c r="N44" s="13" t="s">
        <v>129</v>
      </c>
      <c r="O44" s="14" t="s">
        <v>130</v>
      </c>
      <c r="P44" s="24">
        <f>298500</f>
        <v>298500</v>
      </c>
      <c r="Q44" s="24"/>
      <c r="R44" s="26">
        <f>1194300</f>
        <v>1194300</v>
      </c>
      <c r="S44" s="26"/>
    </row>
    <row r="45" spans="1:19" s="1" customFormat="1" ht="15" customHeight="1">
      <c r="A45" s="18" t="s">
        <v>137</v>
      </c>
      <c r="B45" s="18"/>
      <c r="C45" s="18"/>
      <c r="D45" s="18"/>
      <c r="E45" s="18"/>
      <c r="F45" s="18"/>
      <c r="G45" s="18"/>
      <c r="H45" s="18"/>
      <c r="I45" s="19">
        <f>115294831.6</f>
        <v>115294831.6</v>
      </c>
      <c r="J45" s="19"/>
      <c r="K45" s="20">
        <f>142259571.12</f>
        <v>142259571.12</v>
      </c>
      <c r="L45" s="20"/>
      <c r="M45" s="15">
        <f>83863666.48</f>
        <v>83863666.48</v>
      </c>
      <c r="N45" s="15">
        <f>72.74</f>
        <v>72.74</v>
      </c>
      <c r="O45" s="16">
        <f>58.95</f>
        <v>58.95</v>
      </c>
      <c r="P45" s="19">
        <f>31431165.12</f>
        <v>31431165.12</v>
      </c>
      <c r="Q45" s="19"/>
      <c r="R45" s="21">
        <f>58395904.64</f>
        <v>58395904.64</v>
      </c>
      <c r="S45" s="21"/>
    </row>
    <row r="46" spans="1:19" s="1" customFormat="1" ht="15.75" customHeight="1">
      <c r="A46" s="17" t="s">
        <v>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</sheetData>
  <sheetProtection/>
  <mergeCells count="223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D7"/>
    <mergeCell ref="E7:P7"/>
    <mergeCell ref="Q7:R7"/>
    <mergeCell ref="A8:E8"/>
    <mergeCell ref="F8:P8"/>
    <mergeCell ref="Q8:R8"/>
    <mergeCell ref="A9:S9"/>
    <mergeCell ref="B10:S10"/>
    <mergeCell ref="A11:S11"/>
    <mergeCell ref="A12:B13"/>
    <mergeCell ref="C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B14"/>
    <mergeCell ref="C14:H14"/>
    <mergeCell ref="I14:J14"/>
    <mergeCell ref="K14:L14"/>
    <mergeCell ref="P14:Q14"/>
    <mergeCell ref="R14:S14"/>
    <mergeCell ref="A15:B15"/>
    <mergeCell ref="C15:H15"/>
    <mergeCell ref="I15:J15"/>
    <mergeCell ref="K15:L15"/>
    <mergeCell ref="P15:Q15"/>
    <mergeCell ref="R15:S15"/>
    <mergeCell ref="A16:B16"/>
    <mergeCell ref="C16:H16"/>
    <mergeCell ref="I16:J16"/>
    <mergeCell ref="K16:L16"/>
    <mergeCell ref="P16:Q16"/>
    <mergeCell ref="R16:S16"/>
    <mergeCell ref="A17:B17"/>
    <mergeCell ref="C17:H17"/>
    <mergeCell ref="I17:J17"/>
    <mergeCell ref="K17:L17"/>
    <mergeCell ref="P17:Q17"/>
    <mergeCell ref="R17:S17"/>
    <mergeCell ref="A18:B18"/>
    <mergeCell ref="C18:H18"/>
    <mergeCell ref="I18:J18"/>
    <mergeCell ref="K18:L18"/>
    <mergeCell ref="P18:Q18"/>
    <mergeCell ref="R18:S18"/>
    <mergeCell ref="A19:B19"/>
    <mergeCell ref="C19:H19"/>
    <mergeCell ref="I19:J19"/>
    <mergeCell ref="K19:L19"/>
    <mergeCell ref="P19:Q19"/>
    <mergeCell ref="R19:S19"/>
    <mergeCell ref="A20:B20"/>
    <mergeCell ref="C20:H20"/>
    <mergeCell ref="I20:J20"/>
    <mergeCell ref="K20:L20"/>
    <mergeCell ref="P20:Q20"/>
    <mergeCell ref="R20:S20"/>
    <mergeCell ref="A21:B21"/>
    <mergeCell ref="C21:H21"/>
    <mergeCell ref="I21:J21"/>
    <mergeCell ref="K21:L21"/>
    <mergeCell ref="P21:Q21"/>
    <mergeCell ref="R21:S21"/>
    <mergeCell ref="A22:B22"/>
    <mergeCell ref="C22:H22"/>
    <mergeCell ref="I22:J22"/>
    <mergeCell ref="K22:L22"/>
    <mergeCell ref="P22:Q22"/>
    <mergeCell ref="R22:S22"/>
    <mergeCell ref="A23:B23"/>
    <mergeCell ref="C23:H23"/>
    <mergeCell ref="I23:J23"/>
    <mergeCell ref="K23:L23"/>
    <mergeCell ref="P23:Q23"/>
    <mergeCell ref="R23:S23"/>
    <mergeCell ref="A24:B24"/>
    <mergeCell ref="C24:H24"/>
    <mergeCell ref="I24:J24"/>
    <mergeCell ref="K24:L24"/>
    <mergeCell ref="P24:Q24"/>
    <mergeCell ref="R24:S24"/>
    <mergeCell ref="A25:B25"/>
    <mergeCell ref="C25:H25"/>
    <mergeCell ref="I25:J25"/>
    <mergeCell ref="K25:L25"/>
    <mergeCell ref="P25:Q25"/>
    <mergeCell ref="R25:S25"/>
    <mergeCell ref="A26:B26"/>
    <mergeCell ref="C26:H26"/>
    <mergeCell ref="I26:J26"/>
    <mergeCell ref="K26:L26"/>
    <mergeCell ref="P26:Q26"/>
    <mergeCell ref="R26:S26"/>
    <mergeCell ref="A27:B27"/>
    <mergeCell ref="C27:H27"/>
    <mergeCell ref="I27:J27"/>
    <mergeCell ref="K27:L27"/>
    <mergeCell ref="P27:Q27"/>
    <mergeCell ref="R27:S27"/>
    <mergeCell ref="A28:B28"/>
    <mergeCell ref="C28:H28"/>
    <mergeCell ref="I28:J28"/>
    <mergeCell ref="K28:L28"/>
    <mergeCell ref="P28:Q28"/>
    <mergeCell ref="R28:S28"/>
    <mergeCell ref="A29:B29"/>
    <mergeCell ref="C29:H29"/>
    <mergeCell ref="I29:J29"/>
    <mergeCell ref="K29:L29"/>
    <mergeCell ref="P29:Q29"/>
    <mergeCell ref="R29:S29"/>
    <mergeCell ref="A30:B30"/>
    <mergeCell ref="C30:H30"/>
    <mergeCell ref="I30:J30"/>
    <mergeCell ref="K30:L30"/>
    <mergeCell ref="P30:Q30"/>
    <mergeCell ref="R30:S30"/>
    <mergeCell ref="A31:B31"/>
    <mergeCell ref="C31:H31"/>
    <mergeCell ref="I31:J31"/>
    <mergeCell ref="K31:L31"/>
    <mergeCell ref="P31:Q31"/>
    <mergeCell ref="R31:S31"/>
    <mergeCell ref="A32:B32"/>
    <mergeCell ref="C32:H32"/>
    <mergeCell ref="I32:J32"/>
    <mergeCell ref="K32:L32"/>
    <mergeCell ref="P32:Q32"/>
    <mergeCell ref="R32:S32"/>
    <mergeCell ref="A33:B33"/>
    <mergeCell ref="C33:H33"/>
    <mergeCell ref="I33:J33"/>
    <mergeCell ref="K33:L33"/>
    <mergeCell ref="P33:Q33"/>
    <mergeCell ref="R33:S33"/>
    <mergeCell ref="A34:B34"/>
    <mergeCell ref="C34:H34"/>
    <mergeCell ref="I34:J34"/>
    <mergeCell ref="K34:L34"/>
    <mergeCell ref="P34:Q34"/>
    <mergeCell ref="R34:S34"/>
    <mergeCell ref="A35:B35"/>
    <mergeCell ref="C35:H35"/>
    <mergeCell ref="I35:J35"/>
    <mergeCell ref="K35:L35"/>
    <mergeCell ref="P35:Q35"/>
    <mergeCell ref="R35:S35"/>
    <mergeCell ref="A36:B36"/>
    <mergeCell ref="C36:H36"/>
    <mergeCell ref="I36:J36"/>
    <mergeCell ref="K36:L36"/>
    <mergeCell ref="P36:Q36"/>
    <mergeCell ref="R36:S36"/>
    <mergeCell ref="A37:B37"/>
    <mergeCell ref="C37:H37"/>
    <mergeCell ref="I37:J37"/>
    <mergeCell ref="K37:L37"/>
    <mergeCell ref="P37:Q37"/>
    <mergeCell ref="R37:S37"/>
    <mergeCell ref="A38:B38"/>
    <mergeCell ref="C38:H38"/>
    <mergeCell ref="I38:J38"/>
    <mergeCell ref="K38:L38"/>
    <mergeCell ref="P38:Q38"/>
    <mergeCell ref="R38:S38"/>
    <mergeCell ref="A39:B39"/>
    <mergeCell ref="C39:H39"/>
    <mergeCell ref="I39:J39"/>
    <mergeCell ref="K39:L39"/>
    <mergeCell ref="P39:Q39"/>
    <mergeCell ref="R39:S39"/>
    <mergeCell ref="A40:B40"/>
    <mergeCell ref="C40:H40"/>
    <mergeCell ref="I40:J40"/>
    <mergeCell ref="K40:L40"/>
    <mergeCell ref="P40:Q40"/>
    <mergeCell ref="R40:S40"/>
    <mergeCell ref="A41:B41"/>
    <mergeCell ref="C41:H41"/>
    <mergeCell ref="I41:J41"/>
    <mergeCell ref="K41:L41"/>
    <mergeCell ref="P41:Q41"/>
    <mergeCell ref="R41:S41"/>
    <mergeCell ref="A42:B42"/>
    <mergeCell ref="C42:H42"/>
    <mergeCell ref="I42:J42"/>
    <mergeCell ref="K42:L42"/>
    <mergeCell ref="P42:Q42"/>
    <mergeCell ref="R42:S42"/>
    <mergeCell ref="A43:B43"/>
    <mergeCell ref="C43:H43"/>
    <mergeCell ref="I43:J43"/>
    <mergeCell ref="K43:L43"/>
    <mergeCell ref="P43:Q43"/>
    <mergeCell ref="R43:S43"/>
    <mergeCell ref="A44:B44"/>
    <mergeCell ref="C44:H44"/>
    <mergeCell ref="I44:J44"/>
    <mergeCell ref="K44:L44"/>
    <mergeCell ref="P44:Q44"/>
    <mergeCell ref="R44:S44"/>
    <mergeCell ref="A45:H45"/>
    <mergeCell ref="I45:J45"/>
    <mergeCell ref="K45:L45"/>
    <mergeCell ref="P45:Q45"/>
    <mergeCell ref="R45:S45"/>
    <mergeCell ref="A46:S46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2019-10-11T10:19:10Z</dcterms:created>
  <dcterms:modified xsi:type="dcterms:W3CDTF">2019-10-11T10:20:38Z</dcterms:modified>
  <cp:category/>
  <cp:version/>
  <cp:contentType/>
  <cp:contentStatus/>
</cp:coreProperties>
</file>